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750" windowHeight="8483" activeTab="1"/>
  </bookViews>
  <sheets>
    <sheet name="con cupon" sheetId="1" r:id="rId1"/>
    <sheet name="a descuent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<sst xmlns="http://schemas.openxmlformats.org/spreadsheetml/2006/main" count="54" uniqueCount="44">
  <si>
    <t>INTERES</t>
  </si>
  <si>
    <t>CALCULO DEL INTERES DEBIDO</t>
  </si>
  <si>
    <t>INSTRUMENTOS CON CUPON</t>
  </si>
  <si>
    <t>PRINCIPAL</t>
  </si>
  <si>
    <t>DIAS</t>
  </si>
  <si>
    <t>BASE</t>
  </si>
  <si>
    <t>=</t>
  </si>
  <si>
    <t>INTERES DEBIDO</t>
  </si>
  <si>
    <t>VALOR FUTURO</t>
  </si>
  <si>
    <t>CALCULO ENCADENADO AL ANTERIOR SOBRE EL VALOR FUTURO A UN VALOR ACTUAL INTERMEDIO</t>
  </si>
  <si>
    <t>INICIO</t>
  </si>
  <si>
    <t>FIN</t>
  </si>
  <si>
    <t>TASA DE MERCADO</t>
  </si>
  <si>
    <t>NUMERO DE DIAS ACTUAL AL VENCIMIENTO</t>
  </si>
  <si>
    <t>VALOR ACTUAL</t>
  </si>
  <si>
    <t>CALCULO DE RENTABILIDAD SI ES COMPRADO ANTES A PRECIO DIFERENTE</t>
  </si>
  <si>
    <t>VALOR OFRECIDO</t>
  </si>
  <si>
    <t>DIAS X VENCER</t>
  </si>
  <si>
    <t>x</t>
  </si>
  <si>
    <t>tasa de rendimiento</t>
  </si>
  <si>
    <t>DIAS TRANSCURR</t>
  </si>
  <si>
    <t>Rendimiento devengado por el vendedor, aceptando el valor ofrecido</t>
  </si>
  <si>
    <t>INSTRUMENTOS A DESCUENTO</t>
  </si>
  <si>
    <t>DATOS ORIGINALES</t>
  </si>
  <si>
    <t>VALOR NOMINAL</t>
  </si>
  <si>
    <t>NUMERO DE TITULOS</t>
  </si>
  <si>
    <t>TOTAL V.N.</t>
  </si>
  <si>
    <t>dias</t>
  </si>
  <si>
    <t>plazo</t>
  </si>
  <si>
    <t>tasa de descuento</t>
  </si>
  <si>
    <t>TASA DE RENDIMIENTO EQUIVALENTE:</t>
  </si>
  <si>
    <t>-</t>
  </si>
  <si>
    <t>X</t>
  </si>
  <si>
    <t>VALOR DE LIQUIDACION A LA FECHA ORIGINAL DE CONTRATO</t>
  </si>
  <si>
    <t>DIAS TRANSCURRIDOS</t>
  </si>
  <si>
    <t>TASA DE DESCUENTO:</t>
  </si>
  <si>
    <t>VALOR DE LIQUIDACION</t>
  </si>
  <si>
    <t>LIQUIDACION A FECHA DIFERENTE INTERMEDIA EN EL PLAZO DE VENCIMIENTO</t>
  </si>
  <si>
    <t>TASA DE RENDIMIENTO EQUIVALENTE DEL VENDEDOR:</t>
  </si>
  <si>
    <t>Tasa Rend</t>
  </si>
  <si>
    <t>tasa de interes</t>
  </si>
  <si>
    <t>valor liq 2</t>
  </si>
  <si>
    <t>valor liq 1</t>
  </si>
  <si>
    <t>%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</si>
</sst>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  <numFmt numFmtId="166" formatCode="0.0000%"/>
    <numFmt numFmtId="167" formatCode="0.00000%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43" fontId="0" fillId="0" borderId="0" xfId="47" applyFont="1" applyAlignment="1">
      <alignment/>
    </xf>
    <xf numFmtId="43" fontId="1" fillId="0" borderId="0" xfId="47" applyFont="1" applyAlignment="1">
      <alignment horizontal="center"/>
    </xf>
    <xf numFmtId="10" fontId="0" fillId="0" borderId="0" xfId="0" applyNumberFormat="1" applyAlignment="1">
      <alignment/>
    </xf>
    <xf numFmtId="14" fontId="0" fillId="0" borderId="0" xfId="0" applyNumberFormat="1" applyAlignment="1">
      <alignment/>
    </xf>
    <xf numFmtId="43" fontId="1" fillId="0" borderId="0" xfId="47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0" fontId="0" fillId="0" borderId="0" xfId="53" applyNumberFormat="1" applyFont="1" applyAlignment="1">
      <alignment/>
    </xf>
    <xf numFmtId="43" fontId="0" fillId="0" borderId="0" xfId="0" applyNumberFormat="1" applyAlignment="1">
      <alignment/>
    </xf>
    <xf numFmtId="164" fontId="1" fillId="0" borderId="0" xfId="53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44" fontId="0" fillId="0" borderId="0" xfId="49" applyFont="1" applyAlignment="1">
      <alignment/>
    </xf>
    <xf numFmtId="10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10" fontId="1" fillId="0" borderId="0" xfId="53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49" applyFont="1" applyAlignment="1">
      <alignment horizontal="center" vertical="center"/>
    </xf>
    <xf numFmtId="44" fontId="1" fillId="0" borderId="0" xfId="49" applyFont="1" applyAlignment="1">
      <alignment horizontal="center" vertical="center"/>
    </xf>
    <xf numFmtId="44" fontId="0" fillId="0" borderId="0" xfId="0" applyNumberFormat="1" applyFont="1" applyAlignment="1">
      <alignment/>
    </xf>
    <xf numFmtId="10" fontId="0" fillId="0" borderId="0" xfId="53" applyNumberFormat="1" applyFont="1" applyAlignment="1">
      <alignment horizontal="center" vertical="center"/>
    </xf>
    <xf numFmtId="10" fontId="0" fillId="0" borderId="0" xfId="53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zoomScale="90" zoomScaleNormal="90" zoomScalePageLayoutView="0" workbookViewId="0" topLeftCell="A1">
      <selection activeCell="C1" sqref="C1"/>
    </sheetView>
  </sheetViews>
  <sheetFormatPr defaultColWidth="11.57421875" defaultRowHeight="12.75"/>
  <cols>
    <col min="1" max="1" width="17.8515625" style="0" customWidth="1"/>
    <col min="2" max="2" width="14.00390625" style="0" bestFit="1" customWidth="1"/>
  </cols>
  <sheetData>
    <row r="2" ht="12.75">
      <c r="A2" t="s">
        <v>2</v>
      </c>
    </row>
    <row r="3" spans="1:9" ht="12.75">
      <c r="A3" s="11" t="s">
        <v>1</v>
      </c>
      <c r="B3" s="10"/>
      <c r="C3" s="10"/>
      <c r="D3" s="10"/>
      <c r="E3" s="10"/>
      <c r="F3" s="10"/>
      <c r="G3" s="10"/>
      <c r="H3" s="10"/>
      <c r="I3" s="10"/>
    </row>
    <row r="5" spans="1:4" ht="12.75">
      <c r="A5" t="s">
        <v>3</v>
      </c>
      <c r="B5" s="5">
        <v>500000</v>
      </c>
      <c r="C5" t="s">
        <v>10</v>
      </c>
      <c r="D5" s="8">
        <v>39220</v>
      </c>
    </row>
    <row r="6" spans="1:4" ht="12.75">
      <c r="A6" t="s">
        <v>0</v>
      </c>
      <c r="B6" s="7">
        <v>0.08</v>
      </c>
      <c r="C6" t="s">
        <v>11</v>
      </c>
      <c r="D6" s="8">
        <f>+D5+B7</f>
        <v>39490</v>
      </c>
    </row>
    <row r="7" spans="1:2" ht="12.75">
      <c r="A7" t="s">
        <v>4</v>
      </c>
      <c r="B7">
        <v>270</v>
      </c>
    </row>
    <row r="8" spans="1:2" ht="12.75">
      <c r="A8" t="s">
        <v>5</v>
      </c>
      <c r="B8">
        <v>360</v>
      </c>
    </row>
    <row r="9" spans="1:2" ht="12.75">
      <c r="A9" s="4" t="s">
        <v>7</v>
      </c>
      <c r="B9" s="6">
        <f>F11</f>
        <v>30000</v>
      </c>
    </row>
    <row r="11" spans="2:6" ht="12.75">
      <c r="B11" s="15" t="str">
        <f>CONCATENATE(B5," X ",B6," X ",B7)</f>
        <v>500000 X 0.08 X 270</v>
      </c>
      <c r="C11" s="15"/>
      <c r="D11" s="15"/>
      <c r="E11" s="3" t="s">
        <v>6</v>
      </c>
      <c r="F11">
        <f>+(B5*B6*B7)/B8</f>
        <v>30000</v>
      </c>
    </row>
    <row r="12" spans="2:4" ht="12.75">
      <c r="B12" s="16" t="str">
        <f>CONCATENATE(B8," X ",100)</f>
        <v>360 X 100</v>
      </c>
      <c r="C12" s="16"/>
      <c r="D12" s="16"/>
    </row>
    <row r="14" spans="1:2" ht="12.75">
      <c r="A14" t="s">
        <v>8</v>
      </c>
      <c r="B14" s="5">
        <f>+B9+B5</f>
        <v>530000</v>
      </c>
    </row>
    <row r="15" ht="12.75">
      <c r="C15" s="13"/>
    </row>
    <row r="18" spans="1:9" ht="12.75">
      <c r="A18" s="10" t="s">
        <v>9</v>
      </c>
      <c r="B18" s="10"/>
      <c r="C18" s="10"/>
      <c r="D18" s="10"/>
      <c r="E18" s="10"/>
      <c r="F18" s="10"/>
      <c r="G18" s="10"/>
      <c r="H18" s="10"/>
      <c r="I18" s="10"/>
    </row>
    <row r="21" ht="12.75">
      <c r="A21" t="s">
        <v>12</v>
      </c>
    </row>
    <row r="22" ht="12.75">
      <c r="B22" s="7">
        <v>0.09</v>
      </c>
    </row>
    <row r="23" ht="12.75">
      <c r="A23" t="s">
        <v>13</v>
      </c>
    </row>
    <row r="24" ht="12.75">
      <c r="B24">
        <v>270</v>
      </c>
    </row>
    <row r="27" spans="2:6" ht="12.75">
      <c r="B27" s="17">
        <f>B14</f>
        <v>530000</v>
      </c>
      <c r="C27" s="15"/>
      <c r="D27" s="15"/>
      <c r="E27" s="3" t="s">
        <v>6</v>
      </c>
      <c r="F27">
        <f>+B27/(1+((B22*B24)/B8))</f>
        <v>496487.11943793914</v>
      </c>
    </row>
    <row r="28" spans="2:4" ht="12.75">
      <c r="B28" s="16" t="str">
        <f>CONCATENATE(1,"+(  (",+B22,"x",B24,") / (",B8,"x100)  )")</f>
        <v>1+(  (0.09x270) / (360x100)  )</v>
      </c>
      <c r="C28" s="16"/>
      <c r="D28" s="16"/>
    </row>
    <row r="30" spans="1:2" ht="12.75">
      <c r="A30" s="4" t="s">
        <v>14</v>
      </c>
      <c r="B30" s="9">
        <f>+F27</f>
        <v>496487.11943793914</v>
      </c>
    </row>
    <row r="32" spans="1:9" ht="12.75">
      <c r="A32" s="10" t="s">
        <v>15</v>
      </c>
      <c r="B32" s="10"/>
      <c r="C32" s="10"/>
      <c r="D32" s="10"/>
      <c r="E32" s="10"/>
      <c r="F32" s="10"/>
      <c r="G32" s="10"/>
      <c r="H32" s="10"/>
      <c r="I32" s="10"/>
    </row>
    <row r="34" spans="1:2" ht="12.75">
      <c r="A34" t="s">
        <v>16</v>
      </c>
      <c r="B34">
        <v>499973.796</v>
      </c>
    </row>
    <row r="35" spans="1:2" ht="12.75">
      <c r="A35" t="s">
        <v>17</v>
      </c>
      <c r="B35">
        <f>+B24</f>
        <v>270</v>
      </c>
    </row>
    <row r="37" spans="2:9" ht="12.75">
      <c r="B37" s="15" t="str">
        <f>CONCATENATE(B8,"x",100)</f>
        <v>360x100</v>
      </c>
      <c r="C37" s="15"/>
      <c r="D37" s="1" t="s">
        <v>18</v>
      </c>
      <c r="E37" s="15" t="str">
        <f>CONCATENATE(ROUND(B14,2),"-",B34)</f>
        <v>530000-499973.796</v>
      </c>
      <c r="F37" s="15"/>
      <c r="G37" s="15"/>
      <c r="H37" s="2" t="s">
        <v>6</v>
      </c>
      <c r="I37">
        <f>+(B8/B24)*((B14-B34)/B34)</f>
        <v>0.08007407385539603</v>
      </c>
    </row>
    <row r="38" spans="2:7" ht="12.75">
      <c r="B38" s="16" t="str">
        <f>CONCATENATE(B35)</f>
        <v>270</v>
      </c>
      <c r="C38" s="16"/>
      <c r="E38" s="16" t="str">
        <f>CONCATENATE(B34)</f>
        <v>499973.796</v>
      </c>
      <c r="F38" s="16"/>
      <c r="G38" s="16"/>
    </row>
    <row r="40" spans="1:3" ht="12.75">
      <c r="A40" s="4" t="s">
        <v>19</v>
      </c>
      <c r="B40" s="14">
        <f>+I37</f>
        <v>0.08007407385539603</v>
      </c>
      <c r="C40" t="s">
        <v>43</v>
      </c>
    </row>
    <row r="42" ht="12.75">
      <c r="A42" t="s">
        <v>21</v>
      </c>
    </row>
    <row r="43" spans="1:2" ht="12.75">
      <c r="A43" t="s">
        <v>20</v>
      </c>
      <c r="B43">
        <f>+B7-B24</f>
        <v>0</v>
      </c>
    </row>
    <row r="45" spans="1:2" ht="12.75">
      <c r="A45" t="s">
        <v>19</v>
      </c>
      <c r="B45" s="12" t="e">
        <f>+(B8/B43)*((B34-B5)/B5)</f>
        <v>#DIV/0!</v>
      </c>
    </row>
  </sheetData>
  <sheetProtection/>
  <mergeCells count="8">
    <mergeCell ref="E37:G37"/>
    <mergeCell ref="E38:G38"/>
    <mergeCell ref="B11:D11"/>
    <mergeCell ref="B12:D12"/>
    <mergeCell ref="B27:D27"/>
    <mergeCell ref="B28:D28"/>
    <mergeCell ref="B37:C37"/>
    <mergeCell ref="B38:C3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8"/>
  <sheetViews>
    <sheetView tabSelected="1" zoomScale="70" zoomScaleNormal="70" zoomScalePageLayoutView="0" workbookViewId="0" topLeftCell="A1">
      <selection activeCell="B1" sqref="B1"/>
    </sheetView>
  </sheetViews>
  <sheetFormatPr defaultColWidth="11.57421875" defaultRowHeight="12.75"/>
  <cols>
    <col min="1" max="1" width="11.57421875" style="18" customWidth="1"/>
    <col min="2" max="2" width="15.8515625" style="18" customWidth="1"/>
    <col min="3" max="3" width="11.57421875" style="18" customWidth="1"/>
    <col min="4" max="4" width="12.421875" style="18" bestFit="1" customWidth="1"/>
    <col min="5" max="16384" width="11.57421875" style="18" customWidth="1"/>
  </cols>
  <sheetData>
    <row r="2" ht="12.75">
      <c r="A2" s="18" t="s">
        <v>22</v>
      </c>
    </row>
    <row r="4" spans="1:10" ht="12.75">
      <c r="A4" s="19" t="s">
        <v>23</v>
      </c>
      <c r="B4" s="20"/>
      <c r="C4" s="20"/>
      <c r="D4" s="20"/>
      <c r="E4" s="20"/>
      <c r="F4" s="20"/>
      <c r="G4" s="20"/>
      <c r="H4" s="20"/>
      <c r="I4" s="20"/>
      <c r="J4" s="20"/>
    </row>
    <row r="6" spans="1:4" ht="12.75">
      <c r="A6" s="18" t="s">
        <v>24</v>
      </c>
      <c r="D6" s="21">
        <v>10</v>
      </c>
    </row>
    <row r="7" spans="1:4" ht="12.75">
      <c r="A7" s="18" t="s">
        <v>25</v>
      </c>
      <c r="D7" s="18">
        <v>15000</v>
      </c>
    </row>
    <row r="8" spans="1:4" ht="12.75">
      <c r="A8" s="18" t="s">
        <v>26</v>
      </c>
      <c r="D8" s="21">
        <f>+D6*D7</f>
        <v>150000</v>
      </c>
    </row>
    <row r="9" spans="1:5" ht="12.75">
      <c r="A9" s="18" t="s">
        <v>5</v>
      </c>
      <c r="D9" s="18">
        <v>360</v>
      </c>
      <c r="E9" s="18" t="s">
        <v>27</v>
      </c>
    </row>
    <row r="10" spans="1:5" ht="12.75">
      <c r="A10" s="18" t="s">
        <v>28</v>
      </c>
      <c r="D10" s="18">
        <v>180</v>
      </c>
      <c r="E10" s="18" t="s">
        <v>27</v>
      </c>
    </row>
    <row r="11" spans="1:4" ht="12.75">
      <c r="A11" s="18" t="s">
        <v>29</v>
      </c>
      <c r="D11" s="22">
        <v>0.063</v>
      </c>
    </row>
    <row r="13" spans="1:10" ht="12.75">
      <c r="A13" s="19" t="s">
        <v>30</v>
      </c>
      <c r="B13" s="20"/>
      <c r="C13" s="20"/>
      <c r="D13" s="20"/>
      <c r="E13" s="20"/>
      <c r="F13" s="20"/>
      <c r="G13" s="20"/>
      <c r="H13" s="20"/>
      <c r="I13" s="20"/>
      <c r="J13" s="20"/>
    </row>
    <row r="15" spans="3:13" ht="12.75">
      <c r="C15" s="23" t="str">
        <f>CONCATENATE(D11*100," X ",D10)</f>
        <v>6.3 X 180</v>
      </c>
      <c r="D15" s="23"/>
      <c r="M15" s="18">
        <f>0.0725/360*180/(1+(0.0725/360*180))/180*360</f>
        <v>0.06996381182147166</v>
      </c>
    </row>
    <row r="16" spans="2:11" ht="12.75">
      <c r="B16" s="24"/>
      <c r="C16" s="23" t="str">
        <f>CONCATENATE(D9," x 100")</f>
        <v>360 x 100</v>
      </c>
      <c r="D16" s="23"/>
      <c r="E16" s="24"/>
      <c r="F16" s="25" t="s">
        <v>32</v>
      </c>
      <c r="G16" s="26">
        <f>+D9</f>
        <v>360</v>
      </c>
      <c r="H16" s="25" t="s">
        <v>6</v>
      </c>
      <c r="I16" s="27">
        <f>((D11*D10/D9)/(1-(D11*D10/D9)))*D9/D10</f>
        <v>0.06504904491481672</v>
      </c>
      <c r="K16" s="18">
        <f>(1/((D11*D10)/(D9)-1)*D9/D10)</f>
        <v>-2.065049044914817</v>
      </c>
    </row>
    <row r="17" spans="2:9" ht="12.75">
      <c r="B17" s="28">
        <v>1</v>
      </c>
      <c r="C17" s="29" t="s">
        <v>31</v>
      </c>
      <c r="D17" s="30" t="str">
        <f>+C15</f>
        <v>6.3 X 180</v>
      </c>
      <c r="E17" s="30"/>
      <c r="F17" s="25"/>
      <c r="G17" s="31">
        <f>+D10</f>
        <v>180</v>
      </c>
      <c r="H17" s="25"/>
      <c r="I17" s="27"/>
    </row>
    <row r="18" spans="2:7" ht="12.75">
      <c r="B18" s="25"/>
      <c r="C18" s="32"/>
      <c r="D18" s="33" t="str">
        <f>+C16</f>
        <v>360 x 100</v>
      </c>
      <c r="E18" s="33"/>
      <c r="F18" s="34"/>
      <c r="G18" s="34"/>
    </row>
    <row r="20" spans="1:10" ht="12.75">
      <c r="A20" s="19" t="s">
        <v>33</v>
      </c>
      <c r="B20" s="19"/>
      <c r="C20" s="19"/>
      <c r="D20" s="19"/>
      <c r="E20" s="19"/>
      <c r="F20" s="19"/>
      <c r="G20" s="19"/>
      <c r="H20" s="19"/>
      <c r="I20" s="19"/>
      <c r="J20" s="19"/>
    </row>
    <row r="23" spans="2:8" ht="12.75">
      <c r="B23" s="35">
        <f>+D8</f>
        <v>150000</v>
      </c>
      <c r="C23" s="25" t="s">
        <v>32</v>
      </c>
      <c r="D23" s="25" t="str">
        <f>CONCATENATE("( ",1," - ")</f>
        <v>( 1 - </v>
      </c>
      <c r="E23" s="26" t="str">
        <f>CONCATENATE(D11*100,"% X ",D10)</f>
        <v>6.3% X 180</v>
      </c>
      <c r="F23" s="25" t="str">
        <f>CONCATENATE(" )   =")</f>
        <v> )   =</v>
      </c>
      <c r="G23" s="36">
        <f>D8*(1-((D11*D10/D9)))</f>
        <v>145275</v>
      </c>
      <c r="H23" s="36"/>
    </row>
    <row r="24" spans="2:8" ht="12.75">
      <c r="B24" s="35"/>
      <c r="C24" s="25"/>
      <c r="D24" s="25"/>
      <c r="E24" s="34">
        <f>+D9</f>
        <v>360</v>
      </c>
      <c r="F24" s="25"/>
      <c r="G24" s="36"/>
      <c r="H24" s="36"/>
    </row>
    <row r="26" spans="1:10" ht="12.75">
      <c r="A26" s="19" t="s">
        <v>37</v>
      </c>
      <c r="B26" s="20"/>
      <c r="C26" s="20"/>
      <c r="D26" s="20"/>
      <c r="E26" s="20"/>
      <c r="F26" s="20"/>
      <c r="G26" s="20"/>
      <c r="H26" s="20"/>
      <c r="I26" s="20"/>
      <c r="J26" s="20"/>
    </row>
    <row r="28" spans="1:5" ht="12.75">
      <c r="A28" s="18" t="s">
        <v>34</v>
      </c>
      <c r="C28" s="18">
        <v>100</v>
      </c>
      <c r="D28" s="18" t="s">
        <v>27</v>
      </c>
      <c r="E28" s="18">
        <f>+D10-C28</f>
        <v>80</v>
      </c>
    </row>
    <row r="29" spans="1:3" ht="12.75">
      <c r="A29" s="18" t="s">
        <v>40</v>
      </c>
      <c r="C29" s="22">
        <v>0.06</v>
      </c>
    </row>
    <row r="31" spans="1:10" ht="12.75">
      <c r="A31" s="20" t="s">
        <v>35</v>
      </c>
      <c r="B31" s="20"/>
      <c r="C31" s="20"/>
      <c r="D31" s="20"/>
      <c r="E31" s="20"/>
      <c r="F31" s="20"/>
      <c r="G31" s="20"/>
      <c r="H31" s="20"/>
      <c r="I31" s="20"/>
      <c r="J31" s="20"/>
    </row>
    <row r="32" ht="12.75">
      <c r="B32" s="37"/>
    </row>
    <row r="33" ht="12.75">
      <c r="B33" s="22"/>
    </row>
    <row r="34" spans="2:5" ht="12.75">
      <c r="B34" s="23">
        <f>+C29*100</f>
        <v>6</v>
      </c>
      <c r="C34" s="23"/>
      <c r="D34" s="25" t="s">
        <v>6</v>
      </c>
      <c r="E34" s="38">
        <f>+(C29*(D10-C28)/D9)/(1+((C29*(D10-C28)/(D9))))*D9/(D10-C28)</f>
        <v>0.059210526315789457</v>
      </c>
    </row>
    <row r="35" spans="2:5" ht="12.75">
      <c r="B35" s="25" t="str">
        <f>CONCATENATE(" 1  +")</f>
        <v> 1  +</v>
      </c>
      <c r="C35" s="24" t="str">
        <f>CONCATENATE(D11*100," X ",D10-C28)</f>
        <v>6.3 X 80</v>
      </c>
      <c r="D35" s="25"/>
      <c r="E35" s="38"/>
    </row>
    <row r="36" spans="2:3" ht="12.75">
      <c r="B36" s="25"/>
      <c r="C36" s="18" t="str">
        <f>CONCATENATE(D9," X 100")</f>
        <v>360 X 100</v>
      </c>
    </row>
    <row r="39" spans="1:10" ht="12.75">
      <c r="A39" s="20" t="s">
        <v>36</v>
      </c>
      <c r="B39" s="20"/>
      <c r="C39" s="20"/>
      <c r="D39" s="20"/>
      <c r="E39" s="20"/>
      <c r="F39" s="20"/>
      <c r="G39" s="20"/>
      <c r="H39" s="20"/>
      <c r="I39" s="20"/>
      <c r="J39" s="20"/>
    </row>
    <row r="42" spans="2:8" ht="12.75">
      <c r="B42" s="35">
        <f>+D8</f>
        <v>150000</v>
      </c>
      <c r="C42" s="25" t="s">
        <v>32</v>
      </c>
      <c r="D42" s="25" t="str">
        <f>CONCATENATE("( ",1," - ")</f>
        <v>( 1 - </v>
      </c>
      <c r="E42" s="26" t="str">
        <f>CONCATENATE(ROUND(E34,5)*100,"% X ",D10-C28)</f>
        <v>5.921% X 80</v>
      </c>
      <c r="F42" s="25" t="str">
        <f>CONCATENATE(" )   =")</f>
        <v> )   =</v>
      </c>
      <c r="G42" s="36">
        <f>D8*(1-((E34*(D10-C28)/D9)))</f>
        <v>148026.31578947368</v>
      </c>
      <c r="H42" s="36"/>
    </row>
    <row r="43" spans="2:8" ht="12.75">
      <c r="B43" s="35"/>
      <c r="C43" s="25"/>
      <c r="D43" s="25"/>
      <c r="E43" s="34">
        <f>+D9</f>
        <v>360</v>
      </c>
      <c r="F43" s="25"/>
      <c r="G43" s="36"/>
      <c r="H43" s="36"/>
    </row>
    <row r="45" spans="1:10" ht="12.75">
      <c r="A45" s="19" t="s">
        <v>38</v>
      </c>
      <c r="B45" s="20"/>
      <c r="C45" s="20"/>
      <c r="D45" s="20"/>
      <c r="E45" s="20"/>
      <c r="F45" s="20"/>
      <c r="G45" s="20"/>
      <c r="H45" s="20"/>
      <c r="I45" s="20"/>
      <c r="J45" s="20"/>
    </row>
    <row r="46" spans="1:2" ht="12.75">
      <c r="A46" s="18" t="s">
        <v>42</v>
      </c>
      <c r="B46" s="37">
        <f>+G23</f>
        <v>145275</v>
      </c>
    </row>
    <row r="47" spans="1:2" ht="12.75">
      <c r="A47" s="18" t="s">
        <v>41</v>
      </c>
      <c r="B47" s="37">
        <f>+G42</f>
        <v>148026.31578947368</v>
      </c>
    </row>
    <row r="48" spans="1:2" ht="12.75">
      <c r="A48" s="18" t="s">
        <v>39</v>
      </c>
      <c r="B48" s="39">
        <f>+(D9/C28)*((B47-B46)/B46)</f>
        <v>0.06817922451974012</v>
      </c>
    </row>
  </sheetData>
  <sheetProtection/>
  <mergeCells count="23">
    <mergeCell ref="G42:H43"/>
    <mergeCell ref="B42:B43"/>
    <mergeCell ref="C42:C43"/>
    <mergeCell ref="D42:D43"/>
    <mergeCell ref="F42:F43"/>
    <mergeCell ref="B35:B36"/>
    <mergeCell ref="B34:C34"/>
    <mergeCell ref="D34:D35"/>
    <mergeCell ref="E34:E35"/>
    <mergeCell ref="C15:D15"/>
    <mergeCell ref="C16:D16"/>
    <mergeCell ref="D17:E17"/>
    <mergeCell ref="D18:E18"/>
    <mergeCell ref="B17:B18"/>
    <mergeCell ref="C17:C18"/>
    <mergeCell ref="B23:B24"/>
    <mergeCell ref="H16:H17"/>
    <mergeCell ref="I16:I17"/>
    <mergeCell ref="F16:F17"/>
    <mergeCell ref="G23:H24"/>
    <mergeCell ref="D23:D24"/>
    <mergeCell ref="C23:C24"/>
    <mergeCell ref="F23:F24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CAES</dc:creator>
  <cp:keywords/>
  <dc:description/>
  <cp:lastModifiedBy>FA</cp:lastModifiedBy>
  <dcterms:created xsi:type="dcterms:W3CDTF">2007-05-16T22:23:03Z</dcterms:created>
  <dcterms:modified xsi:type="dcterms:W3CDTF">2017-10-10T02:17:27Z</dcterms:modified>
  <cp:category/>
  <cp:version/>
  <cp:contentType/>
  <cp:contentStatus/>
</cp:coreProperties>
</file>